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B455E497-DB8B-48AD-AC9C-8AFFB08C93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</sheets>
  <definedNames>
    <definedName name="_Hlk132101527" localSheetId="0">Plan1!$A$96</definedName>
  </definedNames>
  <calcPr calcId="181029"/>
</workbook>
</file>

<file path=xl/calcChain.xml><?xml version="1.0" encoding="utf-8"?>
<calcChain xmlns="http://schemas.openxmlformats.org/spreadsheetml/2006/main">
  <c r="E95" i="1" l="1"/>
  <c r="E52" i="1"/>
  <c r="E55" i="1"/>
  <c r="E54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62" i="1"/>
  <c r="E78" i="1"/>
  <c r="E77" i="1"/>
  <c r="E76" i="1"/>
  <c r="E74" i="1"/>
  <c r="E73" i="1"/>
  <c r="E71" i="1"/>
  <c r="E70" i="1"/>
  <c r="E69" i="1"/>
  <c r="E68" i="1"/>
  <c r="E67" i="1"/>
  <c r="E66" i="1"/>
  <c r="E65" i="1"/>
  <c r="E64" i="1"/>
  <c r="E63" i="1"/>
  <c r="E61" i="1"/>
  <c r="E60" i="1"/>
  <c r="E58" i="1"/>
  <c r="E57" i="1"/>
  <c r="E56" i="1"/>
  <c r="E53" i="1"/>
  <c r="E26" i="1"/>
  <c r="E13" i="1"/>
  <c r="E51" i="1"/>
  <c r="E50" i="1"/>
  <c r="E49" i="1"/>
  <c r="E47" i="1"/>
  <c r="E46" i="1"/>
  <c r="E45" i="1"/>
  <c r="E44" i="1"/>
  <c r="E43" i="1"/>
  <c r="E41" i="1"/>
  <c r="E40" i="1"/>
  <c r="E39" i="1"/>
  <c r="E38" i="1"/>
  <c r="E37" i="1"/>
  <c r="E35" i="1" l="1"/>
  <c r="E34" i="1"/>
  <c r="E33" i="1"/>
  <c r="E32" i="1"/>
  <c r="E31" i="1"/>
  <c r="E29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<sst xmlns="http://schemas.openxmlformats.org/spreadsheetml/2006/main" count="508" uniqueCount="172">
  <si>
    <t>MODELO 09 - FROTA DE VEÍCULOS</t>
  </si>
  <si>
    <t>Marca/Modelo</t>
  </si>
  <si>
    <t>Ano</t>
  </si>
  <si>
    <t>Placa</t>
  </si>
  <si>
    <t>Tipo Combustível</t>
  </si>
  <si>
    <t>Consumo Anual (R$)</t>
  </si>
  <si>
    <t>Despesas com Peças (R$)</t>
  </si>
  <si>
    <t>Despesas com Serviços (R$)</t>
  </si>
  <si>
    <t>Tipo da Frota</t>
  </si>
  <si>
    <t>Situação de Utilização</t>
  </si>
  <si>
    <t>Gol</t>
  </si>
  <si>
    <t>Voyage</t>
  </si>
  <si>
    <t>Ônibus</t>
  </si>
  <si>
    <t>Sprinter</t>
  </si>
  <si>
    <t>Siena</t>
  </si>
  <si>
    <t>Doblô</t>
  </si>
  <si>
    <t>Ambulância S10</t>
  </si>
  <si>
    <t>Ambulância</t>
  </si>
  <si>
    <t>Toro</t>
  </si>
  <si>
    <t>Ducato</t>
  </si>
  <si>
    <t>Amarok</t>
  </si>
  <si>
    <t>Ônibus Branco</t>
  </si>
  <si>
    <t>Motocicleta</t>
  </si>
  <si>
    <t>Pálio</t>
  </si>
  <si>
    <t>RGI-5D01</t>
  </si>
  <si>
    <t>RGI-5D02</t>
  </si>
  <si>
    <t>RGI-5C81</t>
  </si>
  <si>
    <t>RGI-5C82</t>
  </si>
  <si>
    <t>RGI-5C91</t>
  </si>
  <si>
    <t>RGI-5C92</t>
  </si>
  <si>
    <t>RGJ-1G44</t>
  </si>
  <si>
    <t>QQK-4A18</t>
  </si>
  <si>
    <t>PVQ-3A89</t>
  </si>
  <si>
    <t>QGJ-8334</t>
  </si>
  <si>
    <t>RGH-3B30</t>
  </si>
  <si>
    <t>RGN-4H36</t>
  </si>
  <si>
    <t>OJX-4143</t>
  </si>
  <si>
    <t>QGT-4C68</t>
  </si>
  <si>
    <t>QGT-4C69</t>
  </si>
  <si>
    <t>OWA-9717</t>
  </si>
  <si>
    <t>-</t>
  </si>
  <si>
    <t>QGM-6247</t>
  </si>
  <si>
    <t>RGK-9J28</t>
  </si>
  <si>
    <t>RGG-0H41</t>
  </si>
  <si>
    <t>NNU-3191</t>
  </si>
  <si>
    <t>PYN-2970</t>
  </si>
  <si>
    <t>QGE-0196</t>
  </si>
  <si>
    <t>NOA-4097</t>
  </si>
  <si>
    <t>OJU-2A22</t>
  </si>
  <si>
    <t>NNQ-4473</t>
  </si>
  <si>
    <t>QGA-7832</t>
  </si>
  <si>
    <t>NOA-1412</t>
  </si>
  <si>
    <t>NNY-6543</t>
  </si>
  <si>
    <t>MYL-8D75</t>
  </si>
  <si>
    <t>MYQ-2A52</t>
  </si>
  <si>
    <t>NNO-1925</t>
  </si>
  <si>
    <t>Micro-ônibus</t>
  </si>
  <si>
    <t>Micro-ônibus (branco)</t>
  </si>
  <si>
    <t xml:space="preserve">Micro-ônibus (bolsa de ar) </t>
  </si>
  <si>
    <t xml:space="preserve">Micro-ônibus (azul) </t>
  </si>
  <si>
    <t>Micro-ônibus 4x4</t>
  </si>
  <si>
    <t>Ônibus Iveco</t>
  </si>
  <si>
    <t xml:space="preserve">Ônibus </t>
  </si>
  <si>
    <t>Kombi</t>
  </si>
  <si>
    <t>Saveiro (merenda)</t>
  </si>
  <si>
    <t>Fiat Uno</t>
  </si>
  <si>
    <t>MYI-9532</t>
  </si>
  <si>
    <t>RGH-2I09</t>
  </si>
  <si>
    <t>RGH-2H89</t>
  </si>
  <si>
    <t>RGH-3B19</t>
  </si>
  <si>
    <t>MYA-8852</t>
  </si>
  <si>
    <t>QGL-4165</t>
  </si>
  <si>
    <t>RGH-2I19</t>
  </si>
  <si>
    <t>RGH-2H20</t>
  </si>
  <si>
    <t>OJX-9316</t>
  </si>
  <si>
    <t>NOG-5537</t>
  </si>
  <si>
    <t>MZL-7061</t>
  </si>
  <si>
    <t>NOH-6557</t>
  </si>
  <si>
    <t>NNU-7470</t>
  </si>
  <si>
    <t>QGC-3625</t>
  </si>
  <si>
    <t>QPD-9A65</t>
  </si>
  <si>
    <t>MXM-6154</t>
  </si>
  <si>
    <t>Pálio Weekend</t>
  </si>
  <si>
    <t xml:space="preserve">Ônibus Urbano </t>
  </si>
  <si>
    <t>Uno Mille</t>
  </si>
  <si>
    <t xml:space="preserve">Uno Attractive </t>
  </si>
  <si>
    <t>ALF-7H46</t>
  </si>
  <si>
    <t>OKC-3788</t>
  </si>
  <si>
    <t>MXT-0783</t>
  </si>
  <si>
    <t>KML-2707</t>
  </si>
  <si>
    <t>NNR-3530</t>
  </si>
  <si>
    <t>QGZ-7C25</t>
  </si>
  <si>
    <t xml:space="preserve">Motocicleta </t>
  </si>
  <si>
    <t xml:space="preserve">Saveiro </t>
  </si>
  <si>
    <t>Motocicleta Hunter</t>
  </si>
  <si>
    <t>Caminhão c/ Carroceria e c/ Munck</t>
  </si>
  <si>
    <t>Carreta c/ Cavalinho</t>
  </si>
  <si>
    <t>QGL-1F97</t>
  </si>
  <si>
    <t>QWR-9973</t>
  </si>
  <si>
    <t>MYL-5990</t>
  </si>
  <si>
    <t>QSD-4635</t>
  </si>
  <si>
    <t>CAÇAMBA</t>
  </si>
  <si>
    <t>CARREGADEIRA</t>
  </si>
  <si>
    <t>RETRO CARREGADEIRA</t>
  </si>
  <si>
    <t>TRATOR (azul)</t>
  </si>
  <si>
    <t>Caminhão F-4000</t>
  </si>
  <si>
    <t>Caminhão c/ Tanque e Hidrojato</t>
  </si>
  <si>
    <t>Caminhão c/ Tanque e Hidrojato*</t>
  </si>
  <si>
    <t>Caminhão COLETOR</t>
  </si>
  <si>
    <t>Caminhão COLETOR*</t>
  </si>
  <si>
    <t>Caminhão Coleta Seletiva</t>
  </si>
  <si>
    <t>Carreta – Coleta*</t>
  </si>
  <si>
    <t>NNQ-2143</t>
  </si>
  <si>
    <t>MMY-2G63</t>
  </si>
  <si>
    <t>LRH-9F18</t>
  </si>
  <si>
    <t>NZV-5G21</t>
  </si>
  <si>
    <t>RNF-2F92</t>
  </si>
  <si>
    <t>QSC-7144</t>
  </si>
  <si>
    <t>KOS-7D22</t>
  </si>
  <si>
    <t>MYN-0C33</t>
  </si>
  <si>
    <t>SKW-3C19</t>
  </si>
  <si>
    <t>Motocicleta 125CG</t>
  </si>
  <si>
    <t xml:space="preserve">Picape </t>
  </si>
  <si>
    <t>Caminhão Pipa</t>
  </si>
  <si>
    <t>Caçamba</t>
  </si>
  <si>
    <t>Prisma</t>
  </si>
  <si>
    <t>Patrol</t>
  </si>
  <si>
    <t>Trator Carregadeira</t>
  </si>
  <si>
    <t>QGA7815</t>
  </si>
  <si>
    <t>QUR-9902</t>
  </si>
  <si>
    <t>MXO-OH58</t>
  </si>
  <si>
    <t>MXK-2324</t>
  </si>
  <si>
    <t>OWE-4570</t>
  </si>
  <si>
    <t>RGJ8A69</t>
  </si>
  <si>
    <t>NNO-5553</t>
  </si>
  <si>
    <t>OKB-7689</t>
  </si>
  <si>
    <t>NNR-4510</t>
  </si>
  <si>
    <t>H2740</t>
  </si>
  <si>
    <t>Trator Azul</t>
  </si>
  <si>
    <t>Trator Amarelo</t>
  </si>
  <si>
    <t>L200</t>
  </si>
  <si>
    <t>MYR7916</t>
  </si>
  <si>
    <t xml:space="preserve">GOL </t>
  </si>
  <si>
    <t xml:space="preserve">VOYAGE </t>
  </si>
  <si>
    <t>Strada</t>
  </si>
  <si>
    <t>QGZ-4E90</t>
  </si>
  <si>
    <t>QOY-1J33</t>
  </si>
  <si>
    <t>NOH-9B08</t>
  </si>
  <si>
    <t>Tucson</t>
  </si>
  <si>
    <t>OCG-4G97</t>
  </si>
  <si>
    <t>Mercedes Azul</t>
  </si>
  <si>
    <t>Marcopolo Volare A8 Amarelo</t>
  </si>
  <si>
    <t>Marcopolo Volare A8 Verde</t>
  </si>
  <si>
    <t>Trator Valmet 785</t>
  </si>
  <si>
    <t xml:space="preserve">Trator Carregadeira CAT 416E  </t>
  </si>
  <si>
    <t>Patrol New Holland</t>
  </si>
  <si>
    <t>KEZ-5031</t>
  </si>
  <si>
    <t>Próprio</t>
  </si>
  <si>
    <t>Rodando</t>
  </si>
  <si>
    <t>Locado</t>
  </si>
  <si>
    <t>Parado</t>
  </si>
  <si>
    <t>Educação</t>
  </si>
  <si>
    <t xml:space="preserve">Parado/com possibilidade de recuperação </t>
  </si>
  <si>
    <t>Parado/com possibilidade de recuperação</t>
  </si>
  <si>
    <t>Agricultura</t>
  </si>
  <si>
    <t>Gasolina/Etanol</t>
  </si>
  <si>
    <t>Diesel S10</t>
  </si>
  <si>
    <t>QUW-7E84</t>
  </si>
  <si>
    <t>Gasolina</t>
  </si>
  <si>
    <t>Diesel Comum</t>
  </si>
  <si>
    <t>Gasolina Comum</t>
  </si>
  <si>
    <t>QMS-4C43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</si>
</sst>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name val="Calibri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44" fontId="2" fillId="0" borderId="1" xfId="1" applyFont="1" applyBorder="1"/>
    <xf numFmtId="0" fontId="3" fillId="0" borderId="0" xfId="0" applyFont="1" applyAlignment="1">
      <alignment horizontal="center"/>
    </xf>
    <xf numFmtId="0" fontId="2" fillId="0" borderId="2" xfId="0" applyFont="1" applyFill="1" applyBorder="1"/>
    <xf numFmtId="44" fontId="2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="90" zoomScaleNormal="90" workbookViewId="0">
      <selection activeCell="H103" sqref="H103"/>
    </sheetView>
  </sheetViews>
  <sheetFormatPr defaultRowHeight="15" x14ac:dyDescent="0.25"/>
  <cols>
    <col min="1" max="1" width="29.7109375" customWidth="1"/>
    <col min="2" max="2" width="10.28515625" customWidth="1"/>
    <col min="3" max="3" width="10.42578125" customWidth="1"/>
    <col min="4" max="4" width="17.140625" customWidth="1"/>
    <col min="5" max="5" width="15.28515625" customWidth="1"/>
    <col min="6" max="6" width="17.5703125" customWidth="1"/>
    <col min="7" max="7" width="16.140625" customWidth="1"/>
    <col min="8" max="8" width="19.42578125" customWidth="1"/>
    <col min="9" max="9" width="29.28515625" customWidth="1"/>
    <col min="10" max="10" width="23.28515625" bestFit="1" customWidth="1"/>
    <col min="11" max="11" width="25.7109375" bestFit="1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3" customFormat="1" ht="29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1.5" x14ac:dyDescent="0.25">
      <c r="A4" s="4" t="s">
        <v>10</v>
      </c>
      <c r="B4" s="10">
        <v>2022</v>
      </c>
      <c r="C4" s="4" t="s">
        <v>24</v>
      </c>
      <c r="D4" s="10" t="s">
        <v>165</v>
      </c>
      <c r="E4" s="12">
        <f>2970.68+2197.55+3079.78+2277.91+2970.68+3378.59+4762.5+4052.75+3536.45+955.75</f>
        <v>30182.640000000003</v>
      </c>
      <c r="F4" s="5"/>
      <c r="G4" s="5"/>
      <c r="H4" s="4" t="s">
        <v>157</v>
      </c>
      <c r="I4" s="4" t="s">
        <v>158</v>
      </c>
    </row>
    <row r="5" spans="1:9" ht="31.5" x14ac:dyDescent="0.25">
      <c r="A5" s="4" t="s">
        <v>10</v>
      </c>
      <c r="B5" s="10">
        <v>2022</v>
      </c>
      <c r="C5" s="4" t="s">
        <v>25</v>
      </c>
      <c r="D5" s="10" t="s">
        <v>165</v>
      </c>
      <c r="E5" s="12">
        <f>3171.17+2853.35+2937.24+2839.85+3933.19+3055.1+3602.96+4211.3+3796.53+4476.39+2891.31+3697.55</f>
        <v>41465.94</v>
      </c>
      <c r="F5" s="5"/>
      <c r="G5" s="5"/>
      <c r="H5" s="4" t="s">
        <v>157</v>
      </c>
      <c r="I5" s="4" t="s">
        <v>158</v>
      </c>
    </row>
    <row r="6" spans="1:9" ht="31.5" x14ac:dyDescent="0.25">
      <c r="A6" s="4" t="s">
        <v>10</v>
      </c>
      <c r="B6" s="10">
        <v>2022</v>
      </c>
      <c r="C6" s="4" t="s">
        <v>26</v>
      </c>
      <c r="D6" s="10" t="s">
        <v>165</v>
      </c>
      <c r="E6" s="12">
        <f>2871.96+2870.43+2532.78+1672.43+3615.8+3111.01+3234.3+3430.84+3962.83+127.25+4667.63+3663.3+2995</f>
        <v>38755.560000000005</v>
      </c>
      <c r="F6" s="5"/>
      <c r="G6" s="5"/>
      <c r="H6" s="4" t="s">
        <v>157</v>
      </c>
      <c r="I6" s="4" t="s">
        <v>158</v>
      </c>
    </row>
    <row r="7" spans="1:9" ht="31.5" x14ac:dyDescent="0.25">
      <c r="A7" s="4" t="s">
        <v>10</v>
      </c>
      <c r="B7" s="10">
        <v>2022</v>
      </c>
      <c r="C7" s="4" t="s">
        <v>27</v>
      </c>
      <c r="D7" s="10" t="s">
        <v>165</v>
      </c>
      <c r="E7" s="12">
        <f>3120.38+2630.44+3016.79+4631.97+4030.72+2383.79+3206.74+3445.23+3023.7+2270.46+3188.25+3732.96</f>
        <v>38681.43</v>
      </c>
      <c r="F7" s="5"/>
      <c r="G7" s="5"/>
      <c r="H7" s="4" t="s">
        <v>157</v>
      </c>
      <c r="I7" s="4" t="s">
        <v>158</v>
      </c>
    </row>
    <row r="8" spans="1:9" ht="31.5" x14ac:dyDescent="0.25">
      <c r="A8" s="4" t="s">
        <v>10</v>
      </c>
      <c r="B8" s="10">
        <v>2022</v>
      </c>
      <c r="C8" s="4" t="s">
        <v>28</v>
      </c>
      <c r="D8" s="10" t="s">
        <v>165</v>
      </c>
      <c r="E8" s="12">
        <f>2778.5+1837.18+2446.92+1982.47+3897.16+3688.59+3989.65+2898.04+3087.27+715.5+3119.15+2777.5</f>
        <v>33217.930000000008</v>
      </c>
      <c r="F8" s="5"/>
      <c r="G8" s="5"/>
      <c r="H8" s="4" t="s">
        <v>157</v>
      </c>
      <c r="I8" s="4" t="s">
        <v>158</v>
      </c>
    </row>
    <row r="9" spans="1:9" ht="31.5" x14ac:dyDescent="0.25">
      <c r="A9" s="4" t="s">
        <v>10</v>
      </c>
      <c r="B9" s="10">
        <v>2022</v>
      </c>
      <c r="C9" s="4" t="s">
        <v>29</v>
      </c>
      <c r="D9" s="10" t="s">
        <v>165</v>
      </c>
      <c r="E9" s="12">
        <f>2844.38+2526.28+3312.49+3052.1+4198.99+3375.63+3726.19+3239.37+127.25+4299.3+115.25+295.5+4367.92</f>
        <v>35480.649999999994</v>
      </c>
      <c r="F9" s="5"/>
      <c r="G9" s="5"/>
      <c r="H9" s="4" t="s">
        <v>157</v>
      </c>
      <c r="I9" s="4" t="s">
        <v>158</v>
      </c>
    </row>
    <row r="10" spans="1:9" ht="31.5" x14ac:dyDescent="0.25">
      <c r="A10" s="4" t="s">
        <v>10</v>
      </c>
      <c r="B10" s="10">
        <v>2020</v>
      </c>
      <c r="C10" s="4" t="s">
        <v>167</v>
      </c>
      <c r="D10" s="10" t="s">
        <v>165</v>
      </c>
      <c r="E10" s="12">
        <f>4807.21+3526.34+7400.52+3765.59+5919.29+3351.88+4703.65+4750.9+4695.4+115.25+443.25</f>
        <v>43479.280000000006</v>
      </c>
      <c r="F10" s="5"/>
      <c r="G10" s="5"/>
      <c r="H10" s="4" t="s">
        <v>159</v>
      </c>
      <c r="I10" s="4" t="s">
        <v>158</v>
      </c>
    </row>
    <row r="11" spans="1:9" ht="31.5" x14ac:dyDescent="0.25">
      <c r="A11" s="4" t="s">
        <v>10</v>
      </c>
      <c r="B11" s="10">
        <v>2022</v>
      </c>
      <c r="C11" s="4" t="s">
        <v>30</v>
      </c>
      <c r="D11" s="10" t="s">
        <v>165</v>
      </c>
      <c r="E11" s="12">
        <f>3532.73+4565.31+4880.88+4049.65+5550.37+2483.73+414.75+127.25+3831.8+5453.28+4656.63+4988.53</f>
        <v>44534.909999999996</v>
      </c>
      <c r="F11" s="5"/>
      <c r="G11" s="5"/>
      <c r="H11" s="4" t="s">
        <v>159</v>
      </c>
      <c r="I11" s="4" t="s">
        <v>158</v>
      </c>
    </row>
    <row r="12" spans="1:9" ht="31.5" x14ac:dyDescent="0.25">
      <c r="A12" s="4" t="s">
        <v>10</v>
      </c>
      <c r="B12" s="10">
        <v>2019</v>
      </c>
      <c r="C12" s="4" t="s">
        <v>31</v>
      </c>
      <c r="D12" s="10" t="s">
        <v>165</v>
      </c>
      <c r="E12" s="12">
        <f>2770.1+3461.06+4743.66+2491.25+3046.27+3225.88+254.5+2408.56+230.5+4280.51+4498.95+3476.92</f>
        <v>34888.160000000003</v>
      </c>
      <c r="F12" s="5"/>
      <c r="G12" s="5"/>
      <c r="H12" s="4" t="s">
        <v>159</v>
      </c>
      <c r="I12" s="4" t="s">
        <v>158</v>
      </c>
    </row>
    <row r="13" spans="1:9" ht="31.5" x14ac:dyDescent="0.25">
      <c r="A13" s="4" t="s">
        <v>10</v>
      </c>
      <c r="B13" s="10">
        <v>2015</v>
      </c>
      <c r="C13" s="4" t="s">
        <v>32</v>
      </c>
      <c r="D13" s="10" t="s">
        <v>165</v>
      </c>
      <c r="E13" s="12">
        <f>329.37+3206.5+4679.21+2328.83+2995.46+1960.64+718.9+3317.63+3690.73+1923.09</f>
        <v>25150.359999999997</v>
      </c>
      <c r="F13" s="5"/>
      <c r="G13" s="5"/>
      <c r="H13" s="4" t="s">
        <v>159</v>
      </c>
      <c r="I13" s="4" t="s">
        <v>158</v>
      </c>
    </row>
    <row r="14" spans="1:9" ht="31.5" x14ac:dyDescent="0.25">
      <c r="A14" s="4" t="s">
        <v>11</v>
      </c>
      <c r="B14" s="10">
        <v>2018</v>
      </c>
      <c r="C14" s="4" t="s">
        <v>33</v>
      </c>
      <c r="D14" s="10" t="s">
        <v>165</v>
      </c>
      <c r="E14" s="12">
        <f>1704.67+2988.88+3235.17+3409.16+3123.94+1215.95</f>
        <v>15677.770000000002</v>
      </c>
      <c r="F14" s="5"/>
      <c r="G14" s="5"/>
      <c r="H14" s="4" t="s">
        <v>157</v>
      </c>
      <c r="I14" s="4" t="s">
        <v>158</v>
      </c>
    </row>
    <row r="15" spans="1:9" ht="31.5" x14ac:dyDescent="0.25">
      <c r="A15" s="4" t="s">
        <v>12</v>
      </c>
      <c r="B15" s="10">
        <v>2021</v>
      </c>
      <c r="C15" s="4" t="s">
        <v>34</v>
      </c>
      <c r="D15" s="10" t="s">
        <v>166</v>
      </c>
      <c r="E15" s="12">
        <f>6452.54+7860.6+7739.97+5549.13+9280.9+7527.49+6755.33+8186.68+8142.8+7956.47+5888.74</f>
        <v>81340.650000000009</v>
      </c>
      <c r="F15" s="5"/>
      <c r="G15" s="5"/>
      <c r="H15" s="4" t="s">
        <v>157</v>
      </c>
      <c r="I15" s="4" t="s">
        <v>158</v>
      </c>
    </row>
    <row r="16" spans="1:9" ht="31.5" x14ac:dyDescent="0.25">
      <c r="A16" s="4" t="s">
        <v>13</v>
      </c>
      <c r="B16" s="5">
        <v>2022</v>
      </c>
      <c r="C16" s="4" t="s">
        <v>35</v>
      </c>
      <c r="D16" s="10" t="s">
        <v>166</v>
      </c>
      <c r="E16" s="12">
        <f>1527.42+3961.54+1170.01+5338.64+4776.3</f>
        <v>16773.91</v>
      </c>
      <c r="F16" s="5"/>
      <c r="G16" s="5"/>
      <c r="H16" s="4" t="s">
        <v>157</v>
      </c>
      <c r="I16" s="4" t="s">
        <v>158</v>
      </c>
    </row>
    <row r="17" spans="1:9" ht="31.5" x14ac:dyDescent="0.25">
      <c r="A17" s="4" t="s">
        <v>14</v>
      </c>
      <c r="B17" s="5">
        <v>2014</v>
      </c>
      <c r="C17" s="4" t="s">
        <v>36</v>
      </c>
      <c r="D17" s="10" t="s">
        <v>165</v>
      </c>
      <c r="E17" s="12">
        <f>1299+1769.43+1928.47+1498.35+1112.75+909.5+114.2+221.2+386.4+236.4+337.8+333.49</f>
        <v>10146.99</v>
      </c>
      <c r="F17" s="5"/>
      <c r="G17" s="5"/>
      <c r="H17" s="4" t="s">
        <v>157</v>
      </c>
      <c r="I17" s="4" t="s">
        <v>158</v>
      </c>
    </row>
    <row r="18" spans="1:9" ht="31.5" x14ac:dyDescent="0.25">
      <c r="A18" s="4" t="s">
        <v>10</v>
      </c>
      <c r="B18" s="5">
        <v>2018</v>
      </c>
      <c r="C18" s="4" t="s">
        <v>37</v>
      </c>
      <c r="D18" s="10" t="s">
        <v>165</v>
      </c>
      <c r="E18" s="12">
        <f>3063.5+2353.69+2435.52+3818.78+590.46+1036.56</f>
        <v>13298.51</v>
      </c>
      <c r="F18" s="5"/>
      <c r="G18" s="5"/>
      <c r="H18" s="4" t="s">
        <v>157</v>
      </c>
      <c r="I18" s="4" t="s">
        <v>158</v>
      </c>
    </row>
    <row r="19" spans="1:9" ht="31.5" x14ac:dyDescent="0.25">
      <c r="A19" s="4" t="s">
        <v>10</v>
      </c>
      <c r="B19" s="5">
        <v>2018</v>
      </c>
      <c r="C19" s="4" t="s">
        <v>38</v>
      </c>
      <c r="D19" s="10" t="s">
        <v>165</v>
      </c>
      <c r="E19" s="12">
        <f>2124.41+3535.77+3067.35+573.18+115.8+126.3</f>
        <v>9542.81</v>
      </c>
      <c r="F19" s="5"/>
      <c r="G19" s="5"/>
      <c r="H19" s="4" t="s">
        <v>157</v>
      </c>
      <c r="I19" s="4" t="s">
        <v>158</v>
      </c>
    </row>
    <row r="20" spans="1:9" ht="31.5" x14ac:dyDescent="0.25">
      <c r="A20" s="4" t="s">
        <v>15</v>
      </c>
      <c r="B20" s="5"/>
      <c r="C20" s="4" t="s">
        <v>39</v>
      </c>
      <c r="D20" s="10" t="s">
        <v>165</v>
      </c>
      <c r="E20" s="12">
        <f>580.56+942.87+476.51+835.99</f>
        <v>2835.93</v>
      </c>
      <c r="F20" s="5"/>
      <c r="G20" s="5"/>
      <c r="H20" s="4" t="s">
        <v>157</v>
      </c>
      <c r="I20" s="4" t="s">
        <v>158</v>
      </c>
    </row>
    <row r="21" spans="1:9" ht="15.75" x14ac:dyDescent="0.25">
      <c r="A21" s="4" t="s">
        <v>16</v>
      </c>
      <c r="B21" s="5"/>
      <c r="C21" s="4" t="s">
        <v>40</v>
      </c>
      <c r="D21" s="10" t="s">
        <v>166</v>
      </c>
      <c r="E21" s="12">
        <f>1121.03+3275.68+1236.72+321.01+1159.6+1011+3165.2+2267.66+906.75</f>
        <v>14464.650000000001</v>
      </c>
      <c r="F21" s="5"/>
      <c r="G21" s="5"/>
      <c r="H21" s="4" t="s">
        <v>157</v>
      </c>
      <c r="I21" s="4" t="s">
        <v>158</v>
      </c>
    </row>
    <row r="22" spans="1:9" ht="31.5" x14ac:dyDescent="0.25">
      <c r="A22" s="4" t="s">
        <v>17</v>
      </c>
      <c r="B22" s="5"/>
      <c r="C22" s="4" t="s">
        <v>41</v>
      </c>
      <c r="D22" s="10" t="s">
        <v>165</v>
      </c>
      <c r="E22" s="12">
        <f>1942.76+2454.95+2974.93+689.47+213.02+253.35</f>
        <v>8528.48</v>
      </c>
      <c r="F22" s="5"/>
      <c r="G22" s="5"/>
      <c r="H22" s="4" t="s">
        <v>157</v>
      </c>
      <c r="I22" s="4" t="s">
        <v>158</v>
      </c>
    </row>
    <row r="23" spans="1:9" ht="31.5" x14ac:dyDescent="0.25">
      <c r="A23" s="4" t="s">
        <v>17</v>
      </c>
      <c r="B23" s="5"/>
      <c r="C23" s="4" t="s">
        <v>42</v>
      </c>
      <c r="D23" s="10" t="s">
        <v>166</v>
      </c>
      <c r="E23" s="12">
        <f>6020.94+5222.92+1609.25+3010.43+5442.9+4736.5+5325.57+4989.09+3456.2+4344.41</f>
        <v>44158.210000000006</v>
      </c>
      <c r="F23" s="5"/>
      <c r="G23" s="5"/>
      <c r="H23" s="4" t="s">
        <v>157</v>
      </c>
      <c r="I23" s="4" t="s">
        <v>158</v>
      </c>
    </row>
    <row r="24" spans="1:9" ht="31.5" x14ac:dyDescent="0.25">
      <c r="A24" s="4" t="s">
        <v>17</v>
      </c>
      <c r="B24" s="5"/>
      <c r="C24" s="4" t="s">
        <v>43</v>
      </c>
      <c r="D24" s="10" t="s">
        <v>166</v>
      </c>
      <c r="E24" s="12">
        <f>3796.76+338.31+7222.19+4698.43+4423+4765.63+3111.72+2992.83+5132.92+5168.86+5622.82</f>
        <v>47273.47</v>
      </c>
      <c r="F24" s="5"/>
      <c r="G24" s="5"/>
      <c r="H24" s="4" t="s">
        <v>157</v>
      </c>
      <c r="I24" s="4" t="s">
        <v>158</v>
      </c>
    </row>
    <row r="25" spans="1:9" ht="31.5" x14ac:dyDescent="0.25">
      <c r="A25" s="4" t="s">
        <v>17</v>
      </c>
      <c r="B25" s="5"/>
      <c r="C25" s="4" t="s">
        <v>44</v>
      </c>
      <c r="D25" s="10" t="s">
        <v>165</v>
      </c>
      <c r="E25" s="12">
        <f>1758.11</f>
        <v>1758.11</v>
      </c>
      <c r="F25" s="5"/>
      <c r="G25" s="5"/>
      <c r="H25" s="4" t="s">
        <v>157</v>
      </c>
      <c r="I25" s="4" t="s">
        <v>160</v>
      </c>
    </row>
    <row r="26" spans="1:9" ht="31.5" x14ac:dyDescent="0.25">
      <c r="A26" s="4" t="s">
        <v>15</v>
      </c>
      <c r="B26" s="5"/>
      <c r="C26" s="4" t="s">
        <v>45</v>
      </c>
      <c r="D26" s="11" t="s">
        <v>165</v>
      </c>
      <c r="E26" s="12">
        <f>5311.04+4281.97+5862.35+3929.67+351.87+2775.73+840.27+5150.01+3409.46+4111.81+4681.6+219.6+4350.39+3173.96</f>
        <v>48449.729999999989</v>
      </c>
      <c r="F26" s="5"/>
      <c r="G26" s="5"/>
      <c r="H26" s="4" t="s">
        <v>159</v>
      </c>
      <c r="I26" s="4" t="s">
        <v>158</v>
      </c>
    </row>
    <row r="27" spans="1:9" ht="31.5" x14ac:dyDescent="0.25">
      <c r="A27" s="4" t="s">
        <v>18</v>
      </c>
      <c r="B27" s="5"/>
      <c r="C27" s="4" t="s">
        <v>46</v>
      </c>
      <c r="D27" s="10" t="s">
        <v>166</v>
      </c>
      <c r="E27" s="12">
        <f>1213.6+929.4+149.4+633.48+2143.57</f>
        <v>5069.4500000000007</v>
      </c>
      <c r="F27" s="5"/>
      <c r="G27" s="5"/>
      <c r="H27" s="4" t="s">
        <v>157</v>
      </c>
      <c r="I27" s="4" t="s">
        <v>158</v>
      </c>
    </row>
    <row r="28" spans="1:9" ht="31.5" x14ac:dyDescent="0.25">
      <c r="A28" s="4" t="s">
        <v>19</v>
      </c>
      <c r="B28" s="5"/>
      <c r="C28" s="4" t="s">
        <v>47</v>
      </c>
      <c r="D28" s="10" t="s">
        <v>166</v>
      </c>
      <c r="E28" s="12" t="s">
        <v>40</v>
      </c>
      <c r="F28" s="5"/>
      <c r="G28" s="5"/>
      <c r="H28" s="4" t="s">
        <v>157</v>
      </c>
      <c r="I28" s="4" t="s">
        <v>160</v>
      </c>
    </row>
    <row r="29" spans="1:9" ht="31.5" x14ac:dyDescent="0.25">
      <c r="A29" s="4" t="s">
        <v>20</v>
      </c>
      <c r="B29" s="5"/>
      <c r="C29" s="4" t="s">
        <v>48</v>
      </c>
      <c r="D29" s="10" t="s">
        <v>166</v>
      </c>
      <c r="E29" s="12">
        <f>2706.13+3031.31+3295.23+4493.69+1281.65+155.1</f>
        <v>14963.11</v>
      </c>
      <c r="F29" s="5"/>
      <c r="G29" s="5"/>
      <c r="H29" s="4" t="s">
        <v>159</v>
      </c>
      <c r="I29" s="4" t="s">
        <v>158</v>
      </c>
    </row>
    <row r="30" spans="1:9" ht="31.5" x14ac:dyDescent="0.25">
      <c r="A30" s="4" t="s">
        <v>21</v>
      </c>
      <c r="B30" s="5"/>
      <c r="C30" s="4" t="s">
        <v>49</v>
      </c>
      <c r="D30" s="10" t="s">
        <v>169</v>
      </c>
      <c r="E30" s="12" t="s">
        <v>40</v>
      </c>
      <c r="F30" s="5"/>
      <c r="G30" s="5"/>
      <c r="H30" s="4" t="s">
        <v>157</v>
      </c>
      <c r="I30" s="4" t="s">
        <v>160</v>
      </c>
    </row>
    <row r="31" spans="1:9" ht="31.5" x14ac:dyDescent="0.25">
      <c r="A31" s="4" t="s">
        <v>22</v>
      </c>
      <c r="B31" s="5"/>
      <c r="C31" s="4" t="s">
        <v>50</v>
      </c>
      <c r="D31" s="10" t="s">
        <v>168</v>
      </c>
      <c r="E31" s="12">
        <f>74.7+119.7+64.7+59.1+54.9+55.9</f>
        <v>429</v>
      </c>
      <c r="F31" s="5"/>
      <c r="G31" s="5"/>
      <c r="H31" s="4" t="s">
        <v>159</v>
      </c>
      <c r="I31" s="4" t="s">
        <v>158</v>
      </c>
    </row>
    <row r="32" spans="1:9" ht="31.5" x14ac:dyDescent="0.25">
      <c r="A32" s="4" t="s">
        <v>22</v>
      </c>
      <c r="B32" s="5"/>
      <c r="C32" s="4" t="s">
        <v>51</v>
      </c>
      <c r="D32" s="10" t="s">
        <v>168</v>
      </c>
      <c r="E32" s="12">
        <f>75.37+237.25+210.5+73.89+99.34+97.07+212.56+227.63+114.83+54.9+55.9</f>
        <v>1459.2400000000002</v>
      </c>
      <c r="F32" s="5"/>
      <c r="G32" s="5"/>
      <c r="H32" s="4" t="s">
        <v>159</v>
      </c>
      <c r="I32" s="4" t="s">
        <v>158</v>
      </c>
    </row>
    <row r="33" spans="1:9" ht="31.5" x14ac:dyDescent="0.25">
      <c r="A33" s="4" t="s">
        <v>22</v>
      </c>
      <c r="B33" s="5"/>
      <c r="C33" s="4" t="s">
        <v>52</v>
      </c>
      <c r="D33" s="10" t="s">
        <v>168</v>
      </c>
      <c r="E33" s="12">
        <f>39.72+42.16+91.19+37.56+57.1+51.95+56.87</f>
        <v>376.55</v>
      </c>
      <c r="F33" s="5"/>
      <c r="G33" s="5"/>
      <c r="H33" s="4" t="s">
        <v>157</v>
      </c>
      <c r="I33" s="4" t="s">
        <v>160</v>
      </c>
    </row>
    <row r="34" spans="1:9" ht="31.5" x14ac:dyDescent="0.25">
      <c r="A34" s="4" t="s">
        <v>14</v>
      </c>
      <c r="B34" s="5"/>
      <c r="C34" s="4" t="s">
        <v>53</v>
      </c>
      <c r="D34" s="10" t="s">
        <v>168</v>
      </c>
      <c r="E34" s="12">
        <f>864+1018.25+1408.7+964.75+821.95</f>
        <v>5077.6499999999996</v>
      </c>
      <c r="F34" s="5"/>
      <c r="G34" s="5"/>
      <c r="H34" s="4" t="s">
        <v>159</v>
      </c>
      <c r="I34" s="4" t="s">
        <v>158</v>
      </c>
    </row>
    <row r="35" spans="1:9" ht="31.5" x14ac:dyDescent="0.25">
      <c r="A35" s="4" t="s">
        <v>23</v>
      </c>
      <c r="B35" s="5"/>
      <c r="C35" s="4" t="s">
        <v>54</v>
      </c>
      <c r="D35" s="10" t="s">
        <v>168</v>
      </c>
      <c r="E35" s="12">
        <f>768.55+661.69+275</f>
        <v>1705.24</v>
      </c>
      <c r="F35" s="5"/>
      <c r="G35" s="5"/>
      <c r="H35" s="4" t="s">
        <v>159</v>
      </c>
      <c r="I35" s="4" t="s">
        <v>158</v>
      </c>
    </row>
    <row r="36" spans="1:9" ht="31.5" x14ac:dyDescent="0.25">
      <c r="A36" s="4" t="s">
        <v>10</v>
      </c>
      <c r="B36" s="5"/>
      <c r="C36" s="4" t="s">
        <v>55</v>
      </c>
      <c r="D36" s="10" t="s">
        <v>168</v>
      </c>
      <c r="E36" s="12" t="s">
        <v>40</v>
      </c>
      <c r="F36" s="5"/>
      <c r="G36" s="5"/>
      <c r="H36" s="4" t="s">
        <v>157</v>
      </c>
      <c r="I36" s="4" t="s">
        <v>160</v>
      </c>
    </row>
    <row r="37" spans="1:9" ht="15.75" x14ac:dyDescent="0.25">
      <c r="A37" s="4" t="s">
        <v>56</v>
      </c>
      <c r="B37" s="5"/>
      <c r="C37" s="6" t="s">
        <v>40</v>
      </c>
      <c r="D37" s="10" t="s">
        <v>166</v>
      </c>
      <c r="E37" s="12">
        <f>571.36+926.76+1462.38+1418.7+2178.92+1140.01+3251.5+4202.09+3924.9+3956.4+5168.28+3469.2</f>
        <v>31670.500000000004</v>
      </c>
      <c r="F37" s="5"/>
      <c r="G37" s="5"/>
      <c r="H37" s="4" t="s">
        <v>157</v>
      </c>
      <c r="I37" s="4" t="s">
        <v>158</v>
      </c>
    </row>
    <row r="38" spans="1:9" ht="15.75" x14ac:dyDescent="0.25">
      <c r="A38" s="4" t="s">
        <v>57</v>
      </c>
      <c r="B38" s="5"/>
      <c r="C38" s="6" t="s">
        <v>66</v>
      </c>
      <c r="D38" s="10" t="s">
        <v>169</v>
      </c>
      <c r="E38" s="12">
        <f>1142.52+1200.12+214.57+331.76+199.2+1474.34</f>
        <v>4562.51</v>
      </c>
      <c r="F38" s="5"/>
      <c r="G38" s="5"/>
      <c r="H38" s="4" t="s">
        <v>157</v>
      </c>
      <c r="I38" s="4" t="s">
        <v>158</v>
      </c>
    </row>
    <row r="39" spans="1:9" ht="15.75" x14ac:dyDescent="0.25">
      <c r="A39" s="4" t="s">
        <v>56</v>
      </c>
      <c r="B39" s="5"/>
      <c r="C39" s="6" t="s">
        <v>67</v>
      </c>
      <c r="D39" s="10" t="s">
        <v>166</v>
      </c>
      <c r="E39" s="12">
        <f>2600.06+6291.77+8625.65+10258.29+2397.65+5611.46+5732.6+6803.05+5835.72+7214.87+5119.9</f>
        <v>66491.02</v>
      </c>
      <c r="F39" s="5"/>
      <c r="G39" s="5"/>
      <c r="H39" s="4" t="s">
        <v>157</v>
      </c>
      <c r="I39" s="4" t="s">
        <v>158</v>
      </c>
    </row>
    <row r="40" spans="1:9" ht="30" x14ac:dyDescent="0.25">
      <c r="A40" s="4" t="s">
        <v>56</v>
      </c>
      <c r="B40" s="5"/>
      <c r="C40" s="6" t="s">
        <v>68</v>
      </c>
      <c r="D40" s="10" t="s">
        <v>166</v>
      </c>
      <c r="E40" s="12">
        <f>1761.88+2753.35+6119.41+6611.77+7181.53+5573.01+3914.17+3887.62+4985.93+4783.03+4313.21</f>
        <v>51884.909999999996</v>
      </c>
      <c r="F40" s="5"/>
      <c r="G40" s="5"/>
      <c r="H40" s="4" t="s">
        <v>157</v>
      </c>
      <c r="I40" s="4" t="s">
        <v>158</v>
      </c>
    </row>
    <row r="41" spans="1:9" ht="30" x14ac:dyDescent="0.25">
      <c r="A41" s="4" t="s">
        <v>58</v>
      </c>
      <c r="B41" s="5"/>
      <c r="C41" s="6" t="s">
        <v>69</v>
      </c>
      <c r="D41" s="10" t="s">
        <v>166</v>
      </c>
      <c r="E41" s="12">
        <f>1463.91+5684.85+482.08+10520.81+6859.29+8110.96+2522.63+6827.48+2402.51</f>
        <v>44874.52</v>
      </c>
      <c r="F41" s="5"/>
      <c r="G41" s="5"/>
      <c r="H41" s="4" t="s">
        <v>157</v>
      </c>
      <c r="I41" s="4" t="s">
        <v>158</v>
      </c>
    </row>
    <row r="42" spans="1:9" ht="30" x14ac:dyDescent="0.25">
      <c r="A42" s="4" t="s">
        <v>59</v>
      </c>
      <c r="B42" s="5"/>
      <c r="C42" s="6" t="s">
        <v>70</v>
      </c>
      <c r="D42" s="10" t="s">
        <v>169</v>
      </c>
      <c r="E42" s="12" t="s">
        <v>40</v>
      </c>
      <c r="F42" s="5"/>
      <c r="G42" s="5"/>
      <c r="H42" s="4" t="s">
        <v>157</v>
      </c>
      <c r="I42" s="4" t="s">
        <v>160</v>
      </c>
    </row>
    <row r="43" spans="1:9" ht="15.75" x14ac:dyDescent="0.25">
      <c r="A43" s="4" t="s">
        <v>60</v>
      </c>
      <c r="B43" s="5"/>
      <c r="C43" s="6" t="s">
        <v>71</v>
      </c>
      <c r="D43" s="10" t="s">
        <v>166</v>
      </c>
      <c r="E43" s="12">
        <f>3511.37+3519.19+596.17+1591.3+1652.9+1744.4+23866.04+2984.66+1736</f>
        <v>41202.03</v>
      </c>
      <c r="F43" s="5"/>
      <c r="G43" s="5"/>
      <c r="H43" s="4" t="s">
        <v>157</v>
      </c>
      <c r="I43" s="4" t="s">
        <v>158</v>
      </c>
    </row>
    <row r="44" spans="1:9" ht="15.75" x14ac:dyDescent="0.25">
      <c r="A44" s="4" t="s">
        <v>56</v>
      </c>
      <c r="B44" s="5"/>
      <c r="C44" s="6" t="s">
        <v>72</v>
      </c>
      <c r="D44" s="10" t="s">
        <v>166</v>
      </c>
      <c r="E44" s="12">
        <f>2520.83+3277.23+7953.79+348.77+6839.99+5300.52+9153.99+5620.16+3416.42</f>
        <v>44431.7</v>
      </c>
      <c r="F44" s="5"/>
      <c r="G44" s="5"/>
      <c r="H44" s="4" t="s">
        <v>157</v>
      </c>
      <c r="I44" s="4" t="s">
        <v>158</v>
      </c>
    </row>
    <row r="45" spans="1:9" ht="31.5" x14ac:dyDescent="0.25">
      <c r="A45" s="4" t="s">
        <v>61</v>
      </c>
      <c r="B45" s="5"/>
      <c r="C45" s="4" t="s">
        <v>73</v>
      </c>
      <c r="D45" s="10" t="s">
        <v>166</v>
      </c>
      <c r="E45" s="12">
        <f>1466.42+3043.22+1847.21+1602.6+2302.47+4270.62+4630.4+4482.04+6130.97+4920.29+1835.34</f>
        <v>36531.579999999994</v>
      </c>
      <c r="F45" s="5"/>
      <c r="G45" s="5"/>
      <c r="H45" s="4" t="s">
        <v>157</v>
      </c>
      <c r="I45" s="4" t="s">
        <v>158</v>
      </c>
    </row>
    <row r="46" spans="1:9" ht="31.5" x14ac:dyDescent="0.25">
      <c r="A46" s="4" t="s">
        <v>62</v>
      </c>
      <c r="B46" s="5"/>
      <c r="C46" s="4" t="s">
        <v>74</v>
      </c>
      <c r="D46" s="10" t="s">
        <v>169</v>
      </c>
      <c r="E46" s="12">
        <f>2593.87+2822.51+4206.79+5723.88+2631.93+976.42+2065.8+5527.95+845.97+621</f>
        <v>28016.12</v>
      </c>
      <c r="F46" s="5"/>
      <c r="G46" s="5"/>
      <c r="H46" s="4" t="s">
        <v>157</v>
      </c>
      <c r="I46" s="4" t="s">
        <v>158</v>
      </c>
    </row>
    <row r="47" spans="1:9" ht="31.5" x14ac:dyDescent="0.25">
      <c r="A47" s="4" t="s">
        <v>12</v>
      </c>
      <c r="B47" s="5"/>
      <c r="C47" s="4" t="s">
        <v>75</v>
      </c>
      <c r="D47" s="10" t="s">
        <v>169</v>
      </c>
      <c r="E47" s="12">
        <f>517+1298+1805.7+2235.9+1870+621</f>
        <v>8347.6</v>
      </c>
      <c r="F47" s="5"/>
      <c r="G47" s="5"/>
      <c r="H47" s="4" t="s">
        <v>157</v>
      </c>
      <c r="I47" s="4" t="s">
        <v>158</v>
      </c>
    </row>
    <row r="48" spans="1:9" ht="31.5" x14ac:dyDescent="0.25">
      <c r="A48" s="4" t="s">
        <v>12</v>
      </c>
      <c r="B48" s="5"/>
      <c r="C48" s="4" t="s">
        <v>76</v>
      </c>
      <c r="D48" s="10" t="s">
        <v>169</v>
      </c>
      <c r="E48" s="12" t="s">
        <v>40</v>
      </c>
      <c r="F48" s="5"/>
      <c r="G48" s="5"/>
      <c r="H48" s="4" t="s">
        <v>157</v>
      </c>
      <c r="I48" s="4" t="s">
        <v>160</v>
      </c>
    </row>
    <row r="49" spans="1:9" ht="31.5" x14ac:dyDescent="0.25">
      <c r="A49" s="4" t="s">
        <v>12</v>
      </c>
      <c r="B49" s="5"/>
      <c r="C49" s="4" t="s">
        <v>77</v>
      </c>
      <c r="D49" s="10" t="s">
        <v>169</v>
      </c>
      <c r="E49" s="12">
        <f>3204.37+3043.04+2870.66+2584.48+2693.96+2077.73+3822+4913.91+3381.85</f>
        <v>28591.999999999996</v>
      </c>
      <c r="F49" s="5"/>
      <c r="G49" s="5"/>
      <c r="H49" s="4" t="s">
        <v>157</v>
      </c>
      <c r="I49" s="4" t="s">
        <v>158</v>
      </c>
    </row>
    <row r="50" spans="1:9" ht="31.5" x14ac:dyDescent="0.25">
      <c r="A50" s="4" t="s">
        <v>63</v>
      </c>
      <c r="B50" s="5"/>
      <c r="C50" s="4" t="s">
        <v>78</v>
      </c>
      <c r="D50" s="14" t="s">
        <v>170</v>
      </c>
      <c r="E50" s="12">
        <f>1545.62+1833.44+1898.01+1365.14+2234.15+2122.98</f>
        <v>10999.34</v>
      </c>
      <c r="F50" s="5"/>
      <c r="G50" s="5"/>
      <c r="H50" s="4" t="s">
        <v>157</v>
      </c>
      <c r="I50" s="4" t="s">
        <v>158</v>
      </c>
    </row>
    <row r="51" spans="1:9" ht="31.5" x14ac:dyDescent="0.25">
      <c r="A51" s="4" t="s">
        <v>64</v>
      </c>
      <c r="B51" s="5"/>
      <c r="C51" s="4" t="s">
        <v>79</v>
      </c>
      <c r="D51" s="10" t="s">
        <v>170</v>
      </c>
      <c r="E51" s="12">
        <f>435.73+498.91+965.37+685.07+866.32+655.14+904.6+110.6+467.3+322.69+55.9+111.8+109.8+236.4+354.6+55.3+349.26</f>
        <v>7184.7900000000018</v>
      </c>
      <c r="F51" s="5"/>
      <c r="G51" s="5"/>
      <c r="H51" s="4" t="s">
        <v>157</v>
      </c>
      <c r="I51" s="4" t="s">
        <v>158</v>
      </c>
    </row>
    <row r="52" spans="1:9" ht="31.5" x14ac:dyDescent="0.25">
      <c r="A52" s="4" t="s">
        <v>11</v>
      </c>
      <c r="B52" s="5"/>
      <c r="C52" s="4" t="s">
        <v>80</v>
      </c>
      <c r="D52" s="10" t="s">
        <v>165</v>
      </c>
      <c r="E52" s="12">
        <f>3054.85+3684.73+2385.57+3367.14+1383.75+3778.92+1921.15+1890.89+1974.76+1553.71+659.72+2337.75+295.5</f>
        <v>28288.44</v>
      </c>
      <c r="F52" s="5"/>
      <c r="G52" s="5"/>
      <c r="H52" s="4" t="s">
        <v>159</v>
      </c>
      <c r="I52" s="4" t="s">
        <v>158</v>
      </c>
    </row>
    <row r="53" spans="1:9" ht="31.5" x14ac:dyDescent="0.25">
      <c r="A53" s="4" t="s">
        <v>65</v>
      </c>
      <c r="B53" s="5"/>
      <c r="C53" s="4" t="s">
        <v>81</v>
      </c>
      <c r="D53" s="10" t="s">
        <v>170</v>
      </c>
      <c r="E53" s="12">
        <f>1257.14+1735.93+2281.16+1985.24+2234.15+1225.28</f>
        <v>10718.9</v>
      </c>
      <c r="F53" s="5"/>
      <c r="G53" s="5"/>
      <c r="H53" s="4" t="s">
        <v>159</v>
      </c>
      <c r="I53" s="4" t="s">
        <v>158</v>
      </c>
    </row>
    <row r="54" spans="1:9" ht="31.5" x14ac:dyDescent="0.25">
      <c r="A54" s="4" t="s">
        <v>11</v>
      </c>
      <c r="B54" s="5"/>
      <c r="C54" s="4" t="s">
        <v>86</v>
      </c>
      <c r="D54" s="10" t="s">
        <v>165</v>
      </c>
      <c r="E54" s="12">
        <f>1324.45+2080.11+2957.28+1273.72+2623.73+1086.28+1404.1+1824.55+2479.4+2093.08+2229.6+691.75+391.3</f>
        <v>22459.350000000002</v>
      </c>
      <c r="F54" s="5"/>
      <c r="G54" s="5"/>
      <c r="H54" s="4" t="s">
        <v>159</v>
      </c>
      <c r="I54" s="4" t="s">
        <v>158</v>
      </c>
    </row>
    <row r="55" spans="1:9" ht="31.5" x14ac:dyDescent="0.25">
      <c r="A55" s="4" t="s">
        <v>11</v>
      </c>
      <c r="B55" s="5"/>
      <c r="C55" s="4" t="s">
        <v>171</v>
      </c>
      <c r="D55" s="10" t="s">
        <v>165</v>
      </c>
      <c r="E55" s="12">
        <f>3247.11+1688.76+1922.32+3007.83+1888.7+1578.94+2059.4+127.25+2299.46+1972.49+1792.8+710.87+748.65</f>
        <v>23044.58</v>
      </c>
      <c r="F55" s="5"/>
      <c r="G55" s="5"/>
      <c r="H55" s="4" t="s">
        <v>159</v>
      </c>
      <c r="I55" s="4" t="s">
        <v>158</v>
      </c>
    </row>
    <row r="56" spans="1:9" ht="31.5" x14ac:dyDescent="0.25">
      <c r="A56" s="4" t="s">
        <v>82</v>
      </c>
      <c r="B56" s="5"/>
      <c r="C56" s="4" t="s">
        <v>87</v>
      </c>
      <c r="D56" s="10" t="s">
        <v>165</v>
      </c>
      <c r="E56" s="12">
        <f>333.52+220.72+939.52+281.86+64.21+114.2+294.56+289.56+208.24+111.8</f>
        <v>2858.1900000000005</v>
      </c>
      <c r="F56" s="5"/>
      <c r="G56" s="5"/>
      <c r="H56" s="4" t="s">
        <v>157</v>
      </c>
      <c r="I56" s="4" t="s">
        <v>158</v>
      </c>
    </row>
    <row r="57" spans="1:9" ht="31.5" x14ac:dyDescent="0.25">
      <c r="A57" s="4" t="s">
        <v>83</v>
      </c>
      <c r="B57" s="5"/>
      <c r="C57" s="4" t="s">
        <v>88</v>
      </c>
      <c r="D57" s="10" t="s">
        <v>169</v>
      </c>
      <c r="E57" s="12">
        <f>2736.8+3818.9+2294.4+4869.41+1718.5+3370.5+996+1845+1588+1100.31+2127+2140.18+4346.5+4140.5+5228.14+3879.16+1515+1117</f>
        <v>48831.3</v>
      </c>
      <c r="F57" s="5"/>
      <c r="G57" s="5"/>
      <c r="H57" s="4" t="s">
        <v>159</v>
      </c>
      <c r="I57" s="4" t="s">
        <v>158</v>
      </c>
    </row>
    <row r="58" spans="1:9" ht="31.5" x14ac:dyDescent="0.25">
      <c r="A58" s="4" t="s">
        <v>83</v>
      </c>
      <c r="B58" s="5"/>
      <c r="C58" s="4" t="s">
        <v>89</v>
      </c>
      <c r="D58" s="10" t="s">
        <v>169</v>
      </c>
      <c r="E58" s="12">
        <f>2458+3616.2+1186.8+386.4</f>
        <v>7647.4</v>
      </c>
      <c r="F58" s="5"/>
      <c r="G58" s="5"/>
      <c r="H58" s="4" t="s">
        <v>159</v>
      </c>
      <c r="I58" s="4" t="s">
        <v>158</v>
      </c>
    </row>
    <row r="59" spans="1:9" ht="31.5" x14ac:dyDescent="0.25">
      <c r="A59" s="4" t="s">
        <v>84</v>
      </c>
      <c r="B59" s="5"/>
      <c r="C59" s="4" t="s">
        <v>90</v>
      </c>
      <c r="D59" s="10" t="s">
        <v>170</v>
      </c>
      <c r="E59" s="12" t="s">
        <v>40</v>
      </c>
      <c r="F59" s="5"/>
      <c r="G59" s="5"/>
      <c r="H59" s="4" t="s">
        <v>157</v>
      </c>
      <c r="I59" s="4" t="s">
        <v>160</v>
      </c>
    </row>
    <row r="60" spans="1:9" ht="31.5" x14ac:dyDescent="0.25">
      <c r="A60" s="4" t="s">
        <v>85</v>
      </c>
      <c r="B60" s="5"/>
      <c r="C60" s="4" t="s">
        <v>91</v>
      </c>
      <c r="D60" s="10" t="s">
        <v>165</v>
      </c>
      <c r="E60" s="12">
        <f>599.32+1130.41+216.44+759.69+560.42+1165.08+101.8+715.43+819.85+329.4+679.63</f>
        <v>7077.4700000000012</v>
      </c>
      <c r="F60" s="5"/>
      <c r="G60" s="5"/>
      <c r="H60" s="4" t="s">
        <v>157</v>
      </c>
      <c r="I60" s="4" t="s">
        <v>158</v>
      </c>
    </row>
    <row r="61" spans="1:9" ht="31.5" x14ac:dyDescent="0.25">
      <c r="A61" s="7" t="s">
        <v>92</v>
      </c>
      <c r="B61" s="5"/>
      <c r="C61" s="4" t="s">
        <v>97</v>
      </c>
      <c r="D61" s="10" t="s">
        <v>170</v>
      </c>
      <c r="E61" s="12">
        <f>476+350.3+228.13+293.66+171.3+175+257.6+236.4+223.8+222.6</f>
        <v>2634.79</v>
      </c>
      <c r="F61" s="5"/>
      <c r="G61" s="5"/>
      <c r="H61" s="7" t="s">
        <v>159</v>
      </c>
      <c r="I61" s="7" t="s">
        <v>158</v>
      </c>
    </row>
    <row r="62" spans="1:9" ht="31.5" x14ac:dyDescent="0.25">
      <c r="A62" s="7" t="s">
        <v>93</v>
      </c>
      <c r="B62" s="5"/>
      <c r="C62" s="7" t="s">
        <v>98</v>
      </c>
      <c r="D62" s="10" t="s">
        <v>165</v>
      </c>
      <c r="E62" s="12">
        <f>2935.4+2111.54+4803.48+3107.93+4425.25+2645.59+2487.8+2709.86+2858.97+2837.89+2123.31+2209.02+54.9</f>
        <v>35310.939999999995</v>
      </c>
      <c r="F62" s="5"/>
      <c r="G62" s="5"/>
      <c r="H62" s="7" t="s">
        <v>159</v>
      </c>
      <c r="I62" s="7" t="s">
        <v>158</v>
      </c>
    </row>
    <row r="63" spans="1:9" ht="15.75" x14ac:dyDescent="0.25">
      <c r="A63" s="7" t="s">
        <v>94</v>
      </c>
      <c r="B63" s="5"/>
      <c r="C63" s="7" t="s">
        <v>40</v>
      </c>
      <c r="D63" s="10" t="s">
        <v>170</v>
      </c>
      <c r="E63" s="12">
        <f>588.86</f>
        <v>588.86</v>
      </c>
      <c r="F63" s="5"/>
      <c r="G63" s="5"/>
      <c r="H63" s="7" t="s">
        <v>157</v>
      </c>
      <c r="I63" s="4" t="s">
        <v>160</v>
      </c>
    </row>
    <row r="64" spans="1:9" ht="31.5" x14ac:dyDescent="0.25">
      <c r="A64" s="7" t="s">
        <v>95</v>
      </c>
      <c r="B64" s="5"/>
      <c r="C64" s="7" t="s">
        <v>99</v>
      </c>
      <c r="D64" s="10" t="s">
        <v>169</v>
      </c>
      <c r="E64" s="12">
        <f>1305.61+853.59+936.16+634.01+1214+1423.3+620.4+498+743.8+944.5+624.5</f>
        <v>9797.869999999999</v>
      </c>
      <c r="F64" s="5"/>
      <c r="G64" s="5"/>
      <c r="H64" s="7" t="s">
        <v>159</v>
      </c>
      <c r="I64" s="7" t="s">
        <v>158</v>
      </c>
    </row>
    <row r="65" spans="1:9" ht="31.5" x14ac:dyDescent="0.25">
      <c r="A65" s="7" t="s">
        <v>96</v>
      </c>
      <c r="B65" s="5"/>
      <c r="C65" s="7" t="s">
        <v>100</v>
      </c>
      <c r="D65" s="10" t="s">
        <v>166</v>
      </c>
      <c r="E65" s="12">
        <f>13719.78+17940.62+13717.58+6786.78+6741.12+3040.76</f>
        <v>61946.640000000007</v>
      </c>
      <c r="F65" s="5"/>
      <c r="G65" s="5"/>
      <c r="H65" s="7" t="s">
        <v>159</v>
      </c>
      <c r="I65" s="7" t="s">
        <v>160</v>
      </c>
    </row>
    <row r="66" spans="1:9" ht="31.5" x14ac:dyDescent="0.25">
      <c r="A66" s="7" t="s">
        <v>101</v>
      </c>
      <c r="B66" s="5"/>
      <c r="C66" s="7" t="s">
        <v>112</v>
      </c>
      <c r="D66" s="10" t="s">
        <v>169</v>
      </c>
      <c r="E66" s="12">
        <f>6134.56+4481.88+5874.54+3072.11+3334+431.47+513+560.5</f>
        <v>24402.06</v>
      </c>
      <c r="F66" s="5"/>
      <c r="G66" s="5"/>
      <c r="H66" s="7" t="s">
        <v>157</v>
      </c>
      <c r="I66" s="7" t="s">
        <v>158</v>
      </c>
    </row>
    <row r="67" spans="1:9" ht="15.75" x14ac:dyDescent="0.25">
      <c r="A67" s="7" t="s">
        <v>102</v>
      </c>
      <c r="B67" s="5"/>
      <c r="C67" s="7" t="s">
        <v>40</v>
      </c>
      <c r="D67" s="10" t="s">
        <v>166</v>
      </c>
      <c r="E67" s="12">
        <f>8145.25+8033.1+2312.73+4687.56+1963.02</f>
        <v>25141.660000000003</v>
      </c>
      <c r="F67" s="5"/>
      <c r="G67" s="5"/>
      <c r="H67" s="7" t="s">
        <v>157</v>
      </c>
      <c r="I67" s="7" t="s">
        <v>158</v>
      </c>
    </row>
    <row r="68" spans="1:9" ht="15.75" x14ac:dyDescent="0.25">
      <c r="A68" s="7" t="s">
        <v>103</v>
      </c>
      <c r="B68" s="5"/>
      <c r="C68" s="7" t="s">
        <v>40</v>
      </c>
      <c r="D68" s="10" t="s">
        <v>166</v>
      </c>
      <c r="E68" s="15">
        <f>6373.65+3022.03+3261.74+3126.74+3421.71+3073.93+1997.1+3251.43+3198.03+4618.26+1942.86+5710.8</f>
        <v>42998.28</v>
      </c>
      <c r="F68" s="5"/>
      <c r="G68" s="5"/>
      <c r="H68" s="7" t="s">
        <v>157</v>
      </c>
      <c r="I68" s="7" t="s">
        <v>158</v>
      </c>
    </row>
    <row r="69" spans="1:9" ht="15.75" x14ac:dyDescent="0.25">
      <c r="A69" s="4" t="s">
        <v>104</v>
      </c>
      <c r="B69" s="5"/>
      <c r="C69" s="4" t="s">
        <v>40</v>
      </c>
      <c r="D69" s="10" t="s">
        <v>166</v>
      </c>
      <c r="E69" s="12">
        <f>3230.94+898.81+1801.3+1822.5+2200.61+1606.2+1276.8</f>
        <v>12837.16</v>
      </c>
      <c r="F69" s="5"/>
      <c r="G69" s="5"/>
      <c r="H69" s="4" t="s">
        <v>157</v>
      </c>
      <c r="I69" s="4" t="s">
        <v>160</v>
      </c>
    </row>
    <row r="70" spans="1:9" ht="31.5" x14ac:dyDescent="0.25">
      <c r="A70" s="7" t="s">
        <v>105</v>
      </c>
      <c r="B70" s="5"/>
      <c r="C70" s="7" t="s">
        <v>113</v>
      </c>
      <c r="D70" s="10" t="s">
        <v>169</v>
      </c>
      <c r="E70" s="12">
        <f>5918.92+872.31+1562.62+1171.39+159.29+244.8+1099.9+4741.5+271.5+1857.2+2092.4+3812.28+2741.45+2710.48+424.2</f>
        <v>29680.239999999998</v>
      </c>
      <c r="F70" s="5"/>
      <c r="G70" s="5"/>
      <c r="H70" s="7" t="s">
        <v>159</v>
      </c>
      <c r="I70" s="7" t="s">
        <v>158</v>
      </c>
    </row>
    <row r="71" spans="1:9" ht="31.5" x14ac:dyDescent="0.25">
      <c r="A71" s="7" t="s">
        <v>106</v>
      </c>
      <c r="B71" s="5"/>
      <c r="C71" s="7" t="s">
        <v>114</v>
      </c>
      <c r="D71" s="10" t="s">
        <v>166</v>
      </c>
      <c r="E71" s="12">
        <f>14967.9+13488.7+12543.9+18153.1+16704.8+8277.82+9989.6+11538.61+12679.95+9779+3121.2</f>
        <v>131244.58000000002</v>
      </c>
      <c r="F71" s="5"/>
      <c r="G71" s="5"/>
      <c r="H71" s="7" t="s">
        <v>159</v>
      </c>
      <c r="I71" s="7" t="s">
        <v>160</v>
      </c>
    </row>
    <row r="72" spans="1:9" ht="31.5" x14ac:dyDescent="0.25">
      <c r="A72" s="7" t="s">
        <v>107</v>
      </c>
      <c r="B72" s="5"/>
      <c r="C72" s="7" t="s">
        <v>115</v>
      </c>
      <c r="D72" s="10" t="s">
        <v>166</v>
      </c>
      <c r="E72" s="12" t="s">
        <v>40</v>
      </c>
      <c r="F72" s="5"/>
      <c r="G72" s="5"/>
      <c r="H72" s="7" t="s">
        <v>159</v>
      </c>
      <c r="I72" s="7" t="s">
        <v>158</v>
      </c>
    </row>
    <row r="73" spans="1:9" ht="31.5" x14ac:dyDescent="0.25">
      <c r="A73" s="7" t="s">
        <v>108</v>
      </c>
      <c r="B73" s="5"/>
      <c r="C73" s="7" t="s">
        <v>116</v>
      </c>
      <c r="D73" s="10" t="s">
        <v>166</v>
      </c>
      <c r="E73" s="12">
        <f>3328.52+2205.96+2832.59+2959.11+3382.54+2501.42+2611+2487.48+3351.79+2614.13+2211.74</f>
        <v>30486.28</v>
      </c>
      <c r="F73" s="5"/>
      <c r="G73" s="5"/>
      <c r="H73" s="7" t="s">
        <v>157</v>
      </c>
      <c r="I73" s="7" t="s">
        <v>158</v>
      </c>
    </row>
    <row r="74" spans="1:9" ht="31.5" x14ac:dyDescent="0.25">
      <c r="A74" s="7" t="s">
        <v>108</v>
      </c>
      <c r="B74" s="5"/>
      <c r="C74" s="7" t="s">
        <v>117</v>
      </c>
      <c r="D74" s="10" t="s">
        <v>169</v>
      </c>
      <c r="E74" s="12">
        <f>2784.96+3795.86+3594.87</f>
        <v>10175.689999999999</v>
      </c>
      <c r="F74" s="5"/>
      <c r="G74" s="5"/>
      <c r="H74" s="7" t="s">
        <v>159</v>
      </c>
      <c r="I74" s="4" t="s">
        <v>160</v>
      </c>
    </row>
    <row r="75" spans="1:9" ht="31.5" x14ac:dyDescent="0.25">
      <c r="A75" s="7" t="s">
        <v>109</v>
      </c>
      <c r="B75" s="5"/>
      <c r="C75" s="7" t="s">
        <v>118</v>
      </c>
      <c r="D75" s="10" t="s">
        <v>169</v>
      </c>
      <c r="E75" s="12" t="s">
        <v>40</v>
      </c>
      <c r="F75" s="5"/>
      <c r="G75" s="5"/>
      <c r="H75" s="7" t="s">
        <v>159</v>
      </c>
      <c r="I75" s="7" t="s">
        <v>158</v>
      </c>
    </row>
    <row r="76" spans="1:9" ht="31.5" x14ac:dyDescent="0.25">
      <c r="A76" s="7" t="s">
        <v>110</v>
      </c>
      <c r="B76" s="5"/>
      <c r="C76" s="7" t="s">
        <v>119</v>
      </c>
      <c r="D76" s="10" t="s">
        <v>169</v>
      </c>
      <c r="E76" s="12">
        <f>1531.8+2300.47+1401.31+2088+760.2+1189.1</f>
        <v>9270.8799999999992</v>
      </c>
      <c r="F76" s="5"/>
      <c r="G76" s="5"/>
      <c r="H76" s="7" t="s">
        <v>159</v>
      </c>
      <c r="I76" s="7" t="s">
        <v>158</v>
      </c>
    </row>
    <row r="77" spans="1:9" ht="31.5" x14ac:dyDescent="0.25">
      <c r="A77" s="7" t="s">
        <v>111</v>
      </c>
      <c r="B77" s="5"/>
      <c r="C77" s="7" t="s">
        <v>120</v>
      </c>
      <c r="D77" s="10" t="s">
        <v>166</v>
      </c>
      <c r="E77" s="12">
        <f>4275.21+5251.2+5189.65+18583.82</f>
        <v>33299.879999999997</v>
      </c>
      <c r="F77" s="5"/>
      <c r="G77" s="5"/>
      <c r="H77" s="7" t="s">
        <v>159</v>
      </c>
      <c r="I77" s="7" t="s">
        <v>158</v>
      </c>
    </row>
    <row r="78" spans="1:9" ht="15.75" x14ac:dyDescent="0.25">
      <c r="A78" s="7" t="s">
        <v>121</v>
      </c>
      <c r="B78" s="5"/>
      <c r="C78" s="7" t="s">
        <v>128</v>
      </c>
      <c r="D78" s="10" t="s">
        <v>170</v>
      </c>
      <c r="E78" s="12">
        <f>156.84+437.77+515.39+568.19+744.92+407.54+228.4+245.04+378.33+182.66+282.9+79.76</f>
        <v>4227.74</v>
      </c>
      <c r="F78" s="5"/>
      <c r="G78" s="5"/>
      <c r="H78" s="7" t="s">
        <v>159</v>
      </c>
      <c r="I78" s="4" t="s">
        <v>158</v>
      </c>
    </row>
    <row r="79" spans="1:9" ht="31.5" x14ac:dyDescent="0.25">
      <c r="A79" s="7" t="s">
        <v>122</v>
      </c>
      <c r="B79" s="5"/>
      <c r="C79" s="7" t="s">
        <v>129</v>
      </c>
      <c r="D79" s="10" t="s">
        <v>165</v>
      </c>
      <c r="E79" s="12">
        <f>1878.44+2338.7+2462.87+2161.61+1441.43+1405.58+1360.2+1820+1439.75+1863.83+1421.77+1540.22</f>
        <v>21134.400000000001</v>
      </c>
      <c r="F79" s="5"/>
      <c r="G79" s="5"/>
      <c r="H79" s="7" t="s">
        <v>159</v>
      </c>
      <c r="I79" s="4" t="s">
        <v>158</v>
      </c>
    </row>
    <row r="80" spans="1:9" ht="31.5" x14ac:dyDescent="0.25">
      <c r="A80" s="7" t="s">
        <v>123</v>
      </c>
      <c r="B80" s="5"/>
      <c r="C80" s="7" t="s">
        <v>130</v>
      </c>
      <c r="D80" s="10" t="s">
        <v>169</v>
      </c>
      <c r="E80" s="12">
        <f>4098.14+2009+3599.5+1351.55+2954+1871.4+3130.3+3726+5904+4623.7+3732+734.4</f>
        <v>37733.99</v>
      </c>
      <c r="F80" s="5"/>
      <c r="G80" s="5"/>
      <c r="H80" s="7" t="s">
        <v>159</v>
      </c>
      <c r="I80" s="4" t="s">
        <v>158</v>
      </c>
    </row>
    <row r="81" spans="1:9" ht="31.5" x14ac:dyDescent="0.25">
      <c r="A81" s="7" t="s">
        <v>123</v>
      </c>
      <c r="B81" s="5"/>
      <c r="C81" s="7" t="s">
        <v>131</v>
      </c>
      <c r="D81" s="10" t="s">
        <v>169</v>
      </c>
      <c r="E81" s="12">
        <f>2454+1201.55+1334+634+1794+1219.82+1685.91+1757.95+738</f>
        <v>12819.230000000001</v>
      </c>
      <c r="F81" s="5"/>
      <c r="G81" s="5"/>
      <c r="H81" s="7" t="s">
        <v>159</v>
      </c>
      <c r="I81" s="4" t="s">
        <v>158</v>
      </c>
    </row>
    <row r="82" spans="1:9" ht="31.5" x14ac:dyDescent="0.25">
      <c r="A82" s="7" t="s">
        <v>123</v>
      </c>
      <c r="B82" s="5"/>
      <c r="C82" s="7" t="s">
        <v>132</v>
      </c>
      <c r="D82" s="10" t="s">
        <v>169</v>
      </c>
      <c r="E82" s="12">
        <f>9880.82+6470.04+1142.05+2364.42+2508.92+4256.62+3389.07+569.73+1059.1+1903.71</f>
        <v>33544.479999999996</v>
      </c>
      <c r="F82" s="5"/>
      <c r="G82" s="5"/>
      <c r="H82" s="7" t="s">
        <v>157</v>
      </c>
      <c r="I82" s="4" t="s">
        <v>160</v>
      </c>
    </row>
    <row r="83" spans="1:9" ht="15.75" x14ac:dyDescent="0.25">
      <c r="A83" s="7" t="s">
        <v>123</v>
      </c>
      <c r="B83" s="5"/>
      <c r="C83" s="7" t="s">
        <v>133</v>
      </c>
      <c r="D83" s="10" t="s">
        <v>169</v>
      </c>
      <c r="E83" s="12">
        <f>4800.69+3599.61+3559.68+2161.35+4116.45+3137.98+3339.28+2912.49+4572.82+5683.4+3703.6+4376.2</f>
        <v>45963.549999999996</v>
      </c>
      <c r="F83" s="5"/>
      <c r="G83" s="5"/>
      <c r="H83" s="7" t="s">
        <v>157</v>
      </c>
      <c r="I83" s="4" t="s">
        <v>158</v>
      </c>
    </row>
    <row r="84" spans="1:9" ht="31.5" x14ac:dyDescent="0.25">
      <c r="A84" s="7" t="s">
        <v>124</v>
      </c>
      <c r="B84" s="5"/>
      <c r="C84" s="7" t="s">
        <v>134</v>
      </c>
      <c r="D84" s="10" t="s">
        <v>169</v>
      </c>
      <c r="E84" s="12">
        <f>11965.37+8547.34+1187.94</f>
        <v>21700.649999999998</v>
      </c>
      <c r="F84" s="5"/>
      <c r="G84" s="5"/>
      <c r="H84" s="7" t="s">
        <v>159</v>
      </c>
      <c r="I84" s="4" t="s">
        <v>158</v>
      </c>
    </row>
    <row r="85" spans="1:9" ht="31.5" x14ac:dyDescent="0.25">
      <c r="A85" s="7" t="s">
        <v>124</v>
      </c>
      <c r="B85" s="5"/>
      <c r="C85" s="7" t="s">
        <v>135</v>
      </c>
      <c r="D85" s="10" t="s">
        <v>166</v>
      </c>
      <c r="E85" s="12">
        <f>9229.37+5316.98+8817.27+4582.25+5233.38+2141.92+1964.55+3427.51+1557.5+3293.3+2794.5+1238</f>
        <v>49596.530000000006</v>
      </c>
      <c r="F85" s="5"/>
      <c r="G85" s="5"/>
      <c r="H85" s="7" t="s">
        <v>157</v>
      </c>
      <c r="I85" s="4" t="s">
        <v>158</v>
      </c>
    </row>
    <row r="86" spans="1:9" ht="31.5" x14ac:dyDescent="0.25">
      <c r="A86" s="7" t="s">
        <v>125</v>
      </c>
      <c r="B86" s="5"/>
      <c r="C86" s="7" t="s">
        <v>136</v>
      </c>
      <c r="D86" s="10" t="s">
        <v>170</v>
      </c>
      <c r="E86" s="12">
        <f>637.52+138.39+512.79+329.82+107+502.2</f>
        <v>2227.7199999999998</v>
      </c>
      <c r="F86" s="5"/>
      <c r="G86" s="5"/>
      <c r="H86" s="7" t="s">
        <v>157</v>
      </c>
      <c r="I86" s="4" t="s">
        <v>158</v>
      </c>
    </row>
    <row r="87" spans="1:9" ht="15.75" x14ac:dyDescent="0.25">
      <c r="A87" s="7" t="s">
        <v>126</v>
      </c>
      <c r="B87" s="5"/>
      <c r="C87" s="7" t="s">
        <v>40</v>
      </c>
      <c r="D87" s="10" t="s">
        <v>166</v>
      </c>
      <c r="E87" s="12">
        <f>4336.42+3207.07+9240.25+4891.32+1301.3+537+491.31+2227.98</f>
        <v>26232.649999999998</v>
      </c>
      <c r="F87" s="5"/>
      <c r="G87" s="5"/>
      <c r="H87" s="7" t="s">
        <v>157</v>
      </c>
      <c r="I87" s="4" t="s">
        <v>158</v>
      </c>
    </row>
    <row r="88" spans="1:9" ht="15.75" x14ac:dyDescent="0.25">
      <c r="A88" s="7" t="s">
        <v>127</v>
      </c>
      <c r="B88" s="5"/>
      <c r="C88" s="7" t="s">
        <v>137</v>
      </c>
      <c r="D88" s="10" t="s">
        <v>166</v>
      </c>
      <c r="E88" s="12">
        <f>4078.14+3042.66+3500.32+1946.6+7902.6+1846.25+4486.09+3354.07+615+637+2627.19+706</f>
        <v>34741.919999999998</v>
      </c>
      <c r="F88" s="5"/>
      <c r="G88" s="5"/>
      <c r="H88" s="7" t="s">
        <v>157</v>
      </c>
      <c r="I88" s="4" t="s">
        <v>158</v>
      </c>
    </row>
    <row r="89" spans="1:9" ht="15.75" x14ac:dyDescent="0.25">
      <c r="A89" s="7" t="s">
        <v>138</v>
      </c>
      <c r="B89" s="5"/>
      <c r="C89" s="7" t="s">
        <v>40</v>
      </c>
      <c r="D89" s="10" t="s">
        <v>166</v>
      </c>
      <c r="E89" s="12">
        <f>4214.09+5268.13+15971.85+3832.86+3361.45+1800.3+530.85+1228+1121.4+621+1768.44</f>
        <v>39718.370000000003</v>
      </c>
      <c r="F89" s="5"/>
      <c r="G89" s="5"/>
      <c r="H89" s="7" t="s">
        <v>157</v>
      </c>
      <c r="I89" s="4" t="s">
        <v>158</v>
      </c>
    </row>
    <row r="90" spans="1:9" ht="15.75" x14ac:dyDescent="0.25">
      <c r="A90" s="7" t="s">
        <v>139</v>
      </c>
      <c r="B90" s="5"/>
      <c r="C90" s="7" t="s">
        <v>40</v>
      </c>
      <c r="D90" s="10" t="s">
        <v>166</v>
      </c>
      <c r="E90" s="12">
        <f>4736.5+6219.48+5629.64+1917.26+2159.8+406.38+1030+253.5+819.27+708.49</f>
        <v>23880.32</v>
      </c>
      <c r="F90" s="5"/>
      <c r="G90" s="5"/>
      <c r="H90" s="7" t="s">
        <v>157</v>
      </c>
      <c r="I90" s="4" t="s">
        <v>158</v>
      </c>
    </row>
    <row r="91" spans="1:9" ht="31.5" x14ac:dyDescent="0.25">
      <c r="A91" s="7" t="s">
        <v>140</v>
      </c>
      <c r="B91" s="5"/>
      <c r="C91" s="7" t="s">
        <v>141</v>
      </c>
      <c r="D91" s="10" t="s">
        <v>169</v>
      </c>
      <c r="E91" s="12">
        <f>756.34+1020.25+2353.84+342.9</f>
        <v>4473.33</v>
      </c>
      <c r="F91" s="5"/>
      <c r="G91" s="5"/>
      <c r="H91" s="7" t="s">
        <v>157</v>
      </c>
      <c r="I91" s="4" t="s">
        <v>158</v>
      </c>
    </row>
    <row r="92" spans="1:9" ht="31.5" x14ac:dyDescent="0.25">
      <c r="A92" s="7" t="s">
        <v>142</v>
      </c>
      <c r="B92" s="5"/>
      <c r="C92" s="7" t="s">
        <v>145</v>
      </c>
      <c r="D92" s="10" t="s">
        <v>165</v>
      </c>
      <c r="E92" s="12">
        <f>3624.43+3636.98+5033.73+3733.56+4626.61+2864.28+1030.4+3542.95+3646.39+3148.53</f>
        <v>34887.86</v>
      </c>
      <c r="F92" s="5"/>
      <c r="G92" s="5"/>
      <c r="H92" s="7" t="s">
        <v>159</v>
      </c>
      <c r="I92" s="4" t="s">
        <v>158</v>
      </c>
    </row>
    <row r="93" spans="1:9" ht="31.5" x14ac:dyDescent="0.25">
      <c r="A93" s="4" t="s">
        <v>143</v>
      </c>
      <c r="B93" s="5"/>
      <c r="C93" s="4" t="s">
        <v>146</v>
      </c>
      <c r="D93" s="10" t="s">
        <v>165</v>
      </c>
      <c r="E93" s="12">
        <f>1056.79+1448.67</f>
        <v>2505.46</v>
      </c>
      <c r="F93" s="5"/>
      <c r="G93" s="5"/>
      <c r="H93" s="4" t="s">
        <v>159</v>
      </c>
      <c r="I93" s="4" t="s">
        <v>158</v>
      </c>
    </row>
    <row r="94" spans="1:9" ht="15.75" x14ac:dyDescent="0.25">
      <c r="A94" s="8" t="s">
        <v>144</v>
      </c>
      <c r="B94" s="5"/>
      <c r="C94" s="9" t="s">
        <v>147</v>
      </c>
      <c r="D94" s="10" t="s">
        <v>165</v>
      </c>
      <c r="E94" s="12">
        <f>161+1056.38+1496.08+1875.98+2489.87+1078.19+2001.59+1630.55+2374.92+2142.66+1539+164.7+1958.3</f>
        <v>19969.22</v>
      </c>
      <c r="F94" s="5"/>
      <c r="G94" s="5"/>
      <c r="H94" s="7" t="s">
        <v>159</v>
      </c>
      <c r="I94" s="4" t="s">
        <v>158</v>
      </c>
    </row>
    <row r="95" spans="1:9" ht="15.75" x14ac:dyDescent="0.25">
      <c r="A95" s="8" t="s">
        <v>148</v>
      </c>
      <c r="B95" s="5"/>
      <c r="C95" s="9" t="s">
        <v>149</v>
      </c>
      <c r="D95" s="10" t="s">
        <v>165</v>
      </c>
      <c r="E95" s="12">
        <f>801.05+357.56+3657.16+2869.24+3439.72+2775.96+3023.03+3814.9+4305.58+3316.7+2747.4+2835.72</f>
        <v>33944.019999999997</v>
      </c>
      <c r="F95" s="5"/>
      <c r="G95" s="5"/>
      <c r="H95" s="7" t="s">
        <v>159</v>
      </c>
      <c r="I95" s="4" t="s">
        <v>158</v>
      </c>
    </row>
    <row r="96" spans="1:9" ht="31.5" x14ac:dyDescent="0.25">
      <c r="A96" s="4" t="s">
        <v>150</v>
      </c>
      <c r="B96" s="5"/>
      <c r="C96" s="7" t="s">
        <v>40</v>
      </c>
      <c r="D96" s="10" t="s">
        <v>169</v>
      </c>
      <c r="E96" s="10"/>
      <c r="F96" s="5"/>
      <c r="G96" s="5"/>
      <c r="H96" s="4" t="s">
        <v>161</v>
      </c>
      <c r="I96" s="4" t="s">
        <v>162</v>
      </c>
    </row>
    <row r="97" spans="1:9" ht="31.5" x14ac:dyDescent="0.25">
      <c r="A97" s="4" t="s">
        <v>151</v>
      </c>
      <c r="B97" s="5"/>
      <c r="C97" s="7" t="s">
        <v>156</v>
      </c>
      <c r="D97" s="10" t="s">
        <v>169</v>
      </c>
      <c r="E97" s="10"/>
      <c r="F97" s="5"/>
      <c r="G97" s="5"/>
      <c r="H97" s="4" t="s">
        <v>161</v>
      </c>
      <c r="I97" s="4" t="s">
        <v>163</v>
      </c>
    </row>
    <row r="98" spans="1:9" ht="31.5" x14ac:dyDescent="0.25">
      <c r="A98" s="4" t="s">
        <v>152</v>
      </c>
      <c r="B98" s="5"/>
      <c r="C98" s="7" t="s">
        <v>40</v>
      </c>
      <c r="D98" s="10" t="s">
        <v>169</v>
      </c>
      <c r="E98" s="10"/>
      <c r="F98" s="5"/>
      <c r="G98" s="5"/>
      <c r="H98" s="4" t="s">
        <v>161</v>
      </c>
      <c r="I98" s="4" t="s">
        <v>163</v>
      </c>
    </row>
    <row r="99" spans="1:9" ht="31.5" x14ac:dyDescent="0.25">
      <c r="A99" s="4" t="s">
        <v>153</v>
      </c>
      <c r="B99" s="5"/>
      <c r="C99" s="7" t="s">
        <v>40</v>
      </c>
      <c r="D99" s="10" t="s">
        <v>169</v>
      </c>
      <c r="E99" s="10"/>
      <c r="F99" s="5"/>
      <c r="G99" s="5"/>
      <c r="H99" s="4" t="s">
        <v>164</v>
      </c>
      <c r="I99" s="4" t="s">
        <v>163</v>
      </c>
    </row>
    <row r="100" spans="1:9" ht="31.5" x14ac:dyDescent="0.25">
      <c r="A100" s="4" t="s">
        <v>154</v>
      </c>
      <c r="B100" s="5"/>
      <c r="C100" s="7" t="s">
        <v>40</v>
      </c>
      <c r="D100" s="10" t="s">
        <v>169</v>
      </c>
      <c r="E100" s="10"/>
      <c r="F100" s="5"/>
      <c r="G100" s="5"/>
      <c r="H100" s="4" t="s">
        <v>164</v>
      </c>
      <c r="I100" s="4" t="s">
        <v>163</v>
      </c>
    </row>
    <row r="101" spans="1:9" ht="31.5" x14ac:dyDescent="0.25">
      <c r="A101" s="4" t="s">
        <v>155</v>
      </c>
      <c r="B101" s="5"/>
      <c r="C101" s="7" t="s">
        <v>40</v>
      </c>
      <c r="D101" s="10" t="s">
        <v>169</v>
      </c>
      <c r="E101" s="10"/>
      <c r="F101" s="5"/>
      <c r="G101" s="5"/>
      <c r="H101" s="4" t="s">
        <v>164</v>
      </c>
      <c r="I101" s="4" t="s">
        <v>163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Plan1!_Hlk132101527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TCE - RN</dc:title>
  <dc:creator>TCE - RN</dc:creator>
  <cp:lastModifiedBy>setram.pml@outlook.com</cp:lastModifiedBy>
  <dcterms:created xsi:type="dcterms:W3CDTF">2020-04-15T17:57:42Z</dcterms:created>
  <dcterms:modified xsi:type="dcterms:W3CDTF">2024-04-30T06:16:50Z</dcterms:modified>
</cp:coreProperties>
</file>